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270" windowWidth="7980" windowHeight="5790" tabRatio="701" activeTab="1"/>
  </bookViews>
  <sheets>
    <sheet name="Empresas" sheetId="1" r:id="rId1"/>
    <sheet name="Personas naturales" sheetId="2" r:id="rId2"/>
    <sheet name="actualización normativa" sheetId="3" r:id="rId3"/>
  </sheets>
  <definedNames>
    <definedName name="_xlnm.Print_Area" localSheetId="0">'Empresas'!$A$5:$F$40</definedName>
  </definedNames>
  <calcPr fullCalcOnLoad="1"/>
</workbook>
</file>

<file path=xl/sharedStrings.xml><?xml version="1.0" encoding="utf-8"?>
<sst xmlns="http://schemas.openxmlformats.org/spreadsheetml/2006/main" count="94" uniqueCount="89">
  <si>
    <t xml:space="preserve"> </t>
  </si>
  <si>
    <t xml:space="preserve">– La donación se encuentra rebajada de la utilidad del Balance </t>
  </si>
  <si>
    <t xml:space="preserve">– Capital Propio Tributario (CPT) $ 26.000.000.000 </t>
  </si>
  <si>
    <t>– % de utilización del 50% restante, según Resolución del ministerio de Educación:100%.</t>
  </si>
  <si>
    <t xml:space="preserve">Determinación de la Renta Líquida Imponible (RLI) </t>
  </si>
  <si>
    <t>Con Donación</t>
  </si>
  <si>
    <t>Sin  Donación</t>
  </si>
  <si>
    <t>Utilidad Según Balance</t>
  </si>
  <si>
    <t>Subtotal Renta Líquida sin rebajar donaciones</t>
  </si>
  <si>
    <t>Renta Líquida Imponible</t>
  </si>
  <si>
    <t>Impuesto a Pagar</t>
  </si>
  <si>
    <t>Diferencia, menor impuesto a pagar</t>
  </si>
  <si>
    <t>– Monto de la donación actualizado $ 108.000.000</t>
  </si>
  <si>
    <t xml:space="preserve">– Utilidad según Balance $2.800.000.000 </t>
  </si>
  <si>
    <t>Impuesto de 1ª Categoría RLI *20%</t>
  </si>
  <si>
    <t>Texto de las Resoluciones N° 15 y 16 de 05.01.2012 de la Superintendencia de Pensiones</t>
  </si>
  <si>
    <t>El texto de las referidas Resoluciones es del siguiente tenor:</t>
  </si>
  <si>
    <t>“Establece que desde el 1° de enero de 2012, el Límite Máximo Imponible reajustado será de 67,4 Unidades de Fomento</t>
  </si>
  <si>
    <t>LIMITE GLOBAL ABSOLUTO DE LAS DONACIONES EFECTUADOS POR LOS CONTRIBUYENTES DE LA LIR.</t>
  </si>
  <si>
    <t>ACTUALIZACIÓN NORMATIVA</t>
  </si>
  <si>
    <t xml:space="preserve">– No existen ajustes tributarios a la utilidad del Balance, salvo el referido a las donaciones. </t>
  </si>
  <si>
    <t>Fuente: sii.cl: Operación renta 2012.</t>
  </si>
  <si>
    <t xml:space="preserve">LIMITES PARA REBAJAS TRIBUTARIAS POR DONACIONES </t>
  </si>
  <si>
    <t>CONCEPTO</t>
  </si>
  <si>
    <t>LIMITE</t>
  </si>
  <si>
    <t xml:space="preserve">Límite máximo Donaciones Universidades e Institutos Profesionales (Art. 69 Ley N° 18.681/87) </t>
  </si>
  <si>
    <t xml:space="preserve">14.000 UTM de Dic/2011 </t>
  </si>
  <si>
    <t xml:space="preserve">Límite máximo donaciones efectuadas para fines culturales, según Art. 8° Ley N° 18.985/90 </t>
  </si>
  <si>
    <t xml:space="preserve">2% Base Imponible efectiva del Impto. ó 14.000 UTM  Dic/2011 </t>
  </si>
  <si>
    <t xml:space="preserve">Límite máximo donaciones efectuadas para fines educacionales, según Art.3° Ley N° 19.247/93 </t>
  </si>
  <si>
    <t xml:space="preserve">2% R.L.I. de 1ª Categ. ó 14.000 UTM Dic./2011 </t>
  </si>
  <si>
    <t xml:space="preserve">Límite máximo donaciones efectuadas para fines deportivos según Arts. N° 62 y sgtes. Ley N° 19.712/2001 </t>
  </si>
  <si>
    <t xml:space="preserve">Límite máximo donaciones efectuadas para fines sociales según arts. 1° y sgtes. Ley N° 19.885/2003 </t>
  </si>
  <si>
    <t>5.1.- Monto donación para invocar beneficios</t>
  </si>
  <si>
    <t>Inferior, igual o superior a 1.000 UTM Dic/2011</t>
  </si>
  <si>
    <t>$  39.021.000</t>
  </si>
  <si>
    <t>Inferior o igual a 700 UTM Dic/2011</t>
  </si>
  <si>
    <t>$  27.314.700</t>
  </si>
  <si>
    <t xml:space="preserve">5.2.- Límite General </t>
  </si>
  <si>
    <t>14.000 UTM Dic/2011</t>
  </si>
  <si>
    <t>$  546.294.000</t>
  </si>
  <si>
    <t xml:space="preserve">5.3.- Donaciones irrevocables Contribuyente de Primera Categoría </t>
  </si>
  <si>
    <t>1,6% o CPT ó 14.000 UTM Dic/2011</t>
  </si>
  <si>
    <t>6  </t>
  </si>
  <si>
    <t>Límite Global Absoluto según Art. 10 Ley 19.885/2003:</t>
  </si>
  <si>
    <t>6.2.- Las donaciones efectuadas por los contribuyentes del Impuesto Único de Segunda Categoría o del Impuesto Global Complementario, conforme a las normas de las leyes indicadas en los números 1,2,4 y 5, ya sea, que el beneficio se utilice como crédito o gasto, no pueden exceder individualmente o en su conjunto del ...........</t>
  </si>
  <si>
    <t>20% Renta Imponible ó 320 UTM Dic/2011</t>
  </si>
  <si>
    <t>– Valor UTM al 31/12/2011 : $39.021</t>
  </si>
  <si>
    <t xml:space="preserve">Topes </t>
  </si>
  <si>
    <t>Costo económico de la Donación</t>
  </si>
  <si>
    <t>Monto donado</t>
  </si>
  <si>
    <t>Costo neto final</t>
  </si>
  <si>
    <t>Ahorro pago de impuesto (crédito y gasto)</t>
  </si>
  <si>
    <t>6.1.- Las donaciones efectuadas por los contribuyentes del Impuesto de Primera Categoría, conforme a las normas de las leyes indicadas en los números anteriores, ya sea, que el beneficio se utilice como crédito o gasto, no pueden exceder individualmente o en su conjunto del ......</t>
  </si>
  <si>
    <t xml:space="preserve">5% de la R.L.I. de 1ª Categoría </t>
  </si>
  <si>
    <r>
      <t>No obstante que la letra a), del N° 11, del artículo 1°, de la Ley 20.316, sustituyó el inciso 1°, del artículo 10, de la Ley 19.885, cabe indicar que el texto de este inciso corresponde exactamente al texto anterior, con la única diferencia que el porcentaje de la RLI de Primera Categoría a considerar como LGA de las donaciones susceptibles de acogerse a los beneficios tributarios pasó de un</t>
    </r>
    <r>
      <rPr>
        <sz val="11"/>
        <color indexed="36"/>
        <rFont val="Calibri"/>
        <family val="2"/>
      </rPr>
      <t xml:space="preserve"> 4,5% a un 5%. </t>
    </r>
  </si>
  <si>
    <r>
      <t xml:space="preserve">A través de la letra b), del N° 11, del artículo 1°, de la Ley 20.316, se intercalan en el artículo 10, de la Ley 19.885, los incisos 2° y 3°, por medio  de los cuales se establece el tratamiento tributario de las donaciones irrevocables de largo plazo y se establece además el LGA de las donaciones susceptibles de acogerse a los beneficios tributarios al que deben sujetarse los contribuyentes del IGC que determinen sus rentas de conformidad a lo dispuesto en el artículo 50, de la LIR y aquellos contribuyentes afectos al IUSC del mismo texto legal. </t>
    </r>
    <r>
      <rPr>
        <sz val="11"/>
        <color indexed="36"/>
        <rFont val="Calibri"/>
        <family val="2"/>
      </rPr>
      <t xml:space="preserve">El LGA en el caso de estos contribuyentes, corresponde a la cantidad menor entre el 20% de la renta imponible y la cantidad equivalente a 320 UTM. </t>
    </r>
  </si>
  <si>
    <t xml:space="preserve">CIRCULAR N°71 DEL 12 DE NOVIEMBRE DEL 2010 </t>
  </si>
  <si>
    <t>Circular N°71 del SII del 12 de noviembre de 2010</t>
  </si>
  <si>
    <r>
      <t xml:space="preserve">          </t>
    </r>
    <r>
      <rPr>
        <b/>
        <sz val="9"/>
        <color indexed="8"/>
        <rFont val="Comic Sans MS"/>
        <family val="4"/>
      </rPr>
      <t>1,6o/oo CPT</t>
    </r>
    <r>
      <rPr>
        <sz val="9"/>
        <color indexed="8"/>
        <rFont val="Comic Sans MS"/>
        <family val="4"/>
      </rPr>
      <t>: 1,6o/oo* $26.000.000.000</t>
    </r>
  </si>
  <si>
    <r>
      <t xml:space="preserve">Más: Donaciones efectuadas  </t>
    </r>
    <r>
      <rPr>
        <b/>
        <sz val="9"/>
        <color indexed="12"/>
        <rFont val="Comic Sans MS"/>
        <family val="4"/>
      </rPr>
      <t>(1)</t>
    </r>
  </si>
  <si>
    <r>
      <t>Menos: Monto de la donación que se acepta como gasto</t>
    </r>
    <r>
      <rPr>
        <sz val="9"/>
        <color indexed="12"/>
        <rFont val="Comic Sans MS"/>
        <family val="4"/>
      </rPr>
      <t xml:space="preserve"> </t>
    </r>
    <r>
      <rPr>
        <b/>
        <sz val="9"/>
        <color indexed="12"/>
        <rFont val="Comic Sans MS"/>
        <family val="4"/>
      </rPr>
      <t>(2)</t>
    </r>
  </si>
  <si>
    <r>
      <t xml:space="preserve">•En este caso se utiliza la cantidad de </t>
    </r>
    <r>
      <rPr>
        <sz val="9"/>
        <color indexed="12"/>
        <rFont val="Comic Sans MS"/>
        <family val="4"/>
      </rPr>
      <t>$57.019.482</t>
    </r>
    <r>
      <rPr>
        <sz val="9"/>
        <color indexed="8"/>
        <rFont val="Comic Sans MS"/>
        <family val="4"/>
      </rPr>
      <t xml:space="preserve">.- más conveniente entre el 2% de la RLI y el 1,6 o/oo del CPT. </t>
    </r>
  </si>
  <si>
    <r>
      <t>Menos</t>
    </r>
    <r>
      <rPr>
        <sz val="9"/>
        <color indexed="8"/>
        <rFont val="Comic Sans MS"/>
        <family val="4"/>
      </rPr>
      <t xml:space="preserve">: Crédito 50% de la Donación actualizada, tope UTM 14.000  </t>
    </r>
    <r>
      <rPr>
        <b/>
        <sz val="9"/>
        <color indexed="12"/>
        <rFont val="Comic Sans MS"/>
        <family val="4"/>
      </rPr>
      <t>(3)</t>
    </r>
  </si>
  <si>
    <t>Desarrollo</t>
  </si>
  <si>
    <r>
      <rPr>
        <b/>
        <sz val="9"/>
        <color indexed="12"/>
        <rFont val="Comic Sans MS"/>
        <family val="4"/>
      </rPr>
      <t>(1)</t>
    </r>
    <r>
      <rPr>
        <b/>
        <sz val="9"/>
        <color indexed="8"/>
        <rFont val="Comic Sans MS"/>
        <family val="4"/>
      </rPr>
      <t xml:space="preserve"> Límite Global Absoluto: 5% RLI</t>
    </r>
  </si>
  <si>
    <r>
      <rPr>
        <b/>
        <sz val="9"/>
        <color indexed="12"/>
        <rFont val="Comic Sans MS"/>
        <family val="4"/>
      </rPr>
      <t>(2)</t>
    </r>
    <r>
      <rPr>
        <sz val="9"/>
        <color indexed="8"/>
        <rFont val="Comic Sans MS"/>
        <family val="4"/>
      </rPr>
      <t xml:space="preserve"> </t>
    </r>
    <r>
      <rPr>
        <b/>
        <sz val="9"/>
        <color indexed="8"/>
        <rFont val="Comic Sans MS"/>
        <family val="4"/>
      </rPr>
      <t>2% RLI</t>
    </r>
    <r>
      <rPr>
        <sz val="9"/>
        <color indexed="8"/>
        <rFont val="Comic Sans MS"/>
        <family val="4"/>
      </rPr>
      <t>:</t>
    </r>
    <r>
      <rPr>
        <b/>
        <sz val="9"/>
        <color indexed="8"/>
        <rFont val="Comic Sans MS"/>
        <family val="4"/>
      </rPr>
      <t xml:space="preserve"> </t>
    </r>
    <r>
      <rPr>
        <sz val="9"/>
        <color indexed="8"/>
        <rFont val="Comic Sans MS"/>
        <family val="4"/>
      </rPr>
      <t>0,0196078*$2.908.000.000</t>
    </r>
  </si>
  <si>
    <r>
      <rPr>
        <b/>
        <sz val="9"/>
        <color indexed="12"/>
        <rFont val="Comic Sans MS"/>
        <family val="4"/>
      </rPr>
      <t>(3)</t>
    </r>
    <r>
      <rPr>
        <b/>
        <sz val="9"/>
        <color indexed="8"/>
        <rFont val="Comic Sans MS"/>
        <family val="4"/>
      </rPr>
      <t xml:space="preserve"> 14.000 UTM</t>
    </r>
  </si>
  <si>
    <r>
      <t>Antecedentes y supuestos</t>
    </r>
    <r>
      <rPr>
        <sz val="11"/>
        <color indexed="8"/>
        <rFont val="Comic Sans MS"/>
        <family val="4"/>
      </rPr>
      <t xml:space="preserve"> </t>
    </r>
  </si>
  <si>
    <t>EJEMPLO DONACIONES LEY 18.681 - CONTRIBUYENTE IMPTO. GLOBAL COMPLEMENTARIO</t>
  </si>
  <si>
    <t>Caso 1</t>
  </si>
  <si>
    <t>Caso 2</t>
  </si>
  <si>
    <t>Caso 3</t>
  </si>
  <si>
    <t>Caso 4</t>
  </si>
  <si>
    <t>ANTECEDENTES</t>
  </si>
  <si>
    <t>Donación reajustada al 31/12/2011</t>
  </si>
  <si>
    <t>Base Imponible de Global Complementario (incluye donación)</t>
  </si>
  <si>
    <t>TOPES</t>
  </si>
  <si>
    <t>LGA: monto menor entre 20% Renta Imponible y 320 UTM</t>
  </si>
  <si>
    <t xml:space="preserve">   - 20% Renta Imponible</t>
  </si>
  <si>
    <t xml:space="preserve">   - 320 UTM</t>
  </si>
  <si>
    <t>Limite crédito 14.000 UTM</t>
  </si>
  <si>
    <t>DESARROLLO</t>
  </si>
  <si>
    <t>Impuesto Global Complementario según tabla (supuesto A.T. 2012)</t>
  </si>
  <si>
    <t>Menos: crédito donación (50%)</t>
  </si>
  <si>
    <t>Impuesto Global Complementario Determinado</t>
  </si>
  <si>
    <t>Excedente próximo año</t>
  </si>
  <si>
    <t>EJEMPLO DONACIONES LEY 18.681 - CONTRIBUYENTE IMPTO. DE PRIMERA CATEGORÍA</t>
  </si>
  <si>
    <t>Ahorro pago de impuesto (crédito)</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</si>
</sst>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_-[$$-340A]\ * #,##0.00_-;\-[$$-340A]\ * #,##0.00_-;_-[$$-340A]\ * &quot;-&quot;??_-;_-@_-"/>
  </numFmts>
  <fonts count="63">
    <font>
      <sz val="10"/>
      <name val="Arial"/>
      <family val="0"/>
    </font>
    <font>
      <sz val="9"/>
      <name val="Comic Sans MS"/>
      <family val="4"/>
    </font>
    <font>
      <sz val="8"/>
      <name val="Arial"/>
      <family val="2"/>
    </font>
    <font>
      <u val="single"/>
      <sz val="10"/>
      <color indexed="12"/>
      <name val="Arial"/>
      <family val="2"/>
    </font>
    <font>
      <u val="single"/>
      <sz val="10"/>
      <color indexed="36"/>
      <name val="Arial"/>
      <family val="2"/>
    </font>
    <font>
      <sz val="11"/>
      <color indexed="36"/>
      <name val="Calibri"/>
      <family val="2"/>
    </font>
    <font>
      <b/>
      <sz val="14"/>
      <name val="Calibri"/>
      <family val="2"/>
    </font>
    <font>
      <b/>
      <sz val="9"/>
      <color indexed="8"/>
      <name val="Comic Sans MS"/>
      <family val="4"/>
    </font>
    <font>
      <b/>
      <sz val="9"/>
      <color indexed="12"/>
      <name val="Comic Sans MS"/>
      <family val="4"/>
    </font>
    <font>
      <sz val="9"/>
      <color indexed="8"/>
      <name val="Comic Sans MS"/>
      <family val="4"/>
    </font>
    <font>
      <sz val="9"/>
      <color indexed="12"/>
      <name val="Comic Sans MS"/>
      <family val="4"/>
    </font>
    <font>
      <sz val="11"/>
      <color indexed="8"/>
      <name val="Comic Sans MS"/>
      <family val="4"/>
    </font>
    <font>
      <sz val="10"/>
      <name val="Comic Sans MS"/>
      <family val="4"/>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u val="single"/>
      <sz val="11"/>
      <name val="Calibri"/>
      <family val="2"/>
    </font>
    <font>
      <i/>
      <sz val="11"/>
      <color indexed="63"/>
      <name val="Calibri"/>
      <family val="2"/>
    </font>
    <font>
      <b/>
      <sz val="9"/>
      <color indexed="10"/>
      <name val="Century"/>
      <family val="1"/>
    </font>
    <font>
      <b/>
      <sz val="11"/>
      <color indexed="8"/>
      <name val="Comic Sans MS"/>
      <family val="4"/>
    </font>
    <font>
      <b/>
      <u val="single"/>
      <sz val="9"/>
      <color indexed="8"/>
      <name val="Comic Sans MS"/>
      <family val="4"/>
    </font>
    <font>
      <b/>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i/>
      <sz val="11"/>
      <color rgb="FF333333"/>
      <name val="Calibri"/>
      <family val="2"/>
    </font>
    <font>
      <sz val="9"/>
      <color theme="1"/>
      <name val="Comic Sans MS"/>
      <family val="4"/>
    </font>
    <font>
      <b/>
      <sz val="9"/>
      <color theme="1"/>
      <name val="Comic Sans MS"/>
      <family val="4"/>
    </font>
    <font>
      <sz val="9"/>
      <color rgb="FF0000FF"/>
      <name val="Comic Sans MS"/>
      <family val="4"/>
    </font>
    <font>
      <b/>
      <sz val="9"/>
      <color rgb="FFFF0000"/>
      <name val="Century"/>
      <family val="1"/>
    </font>
    <font>
      <b/>
      <sz val="11"/>
      <color theme="1"/>
      <name val="Comic Sans MS"/>
      <family val="4"/>
    </font>
    <font>
      <b/>
      <u val="single"/>
      <sz val="9"/>
      <color theme="1"/>
      <name val="Comic Sans MS"/>
      <family val="4"/>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1DBF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color rgb="FFC1DBF2"/>
      </right>
      <top>
        <color indexed="63"/>
      </top>
      <bottom style="medium">
        <color rgb="FFC1DBF2"/>
      </bottom>
    </border>
    <border>
      <left style="medium"/>
      <right>
        <color indexed="63"/>
      </right>
      <top style="medium"/>
      <bottom>
        <color indexed="63"/>
      </bottom>
    </border>
    <border>
      <left>
        <color indexed="63"/>
      </left>
      <right style="medium">
        <color rgb="FFC1DBF2"/>
      </right>
      <top>
        <color indexed="63"/>
      </top>
      <bottom>
        <color indexed="63"/>
      </bottom>
    </border>
    <border>
      <left style="medium"/>
      <right>
        <color indexed="63"/>
      </right>
      <top>
        <color indexed="63"/>
      </top>
      <bottom style="medium"/>
    </border>
    <border>
      <left style="medium"/>
      <right style="medium">
        <color rgb="FFC1DBF2"/>
      </right>
      <top>
        <color indexed="63"/>
      </top>
      <bottom style="medium">
        <color rgb="FFC1DBF2"/>
      </bottom>
    </border>
    <border>
      <left>
        <color indexed="63"/>
      </left>
      <right style="medium"/>
      <top>
        <color indexed="63"/>
      </top>
      <bottom style="medium">
        <color rgb="FFC1DBF2"/>
      </bottom>
    </border>
    <border>
      <left style="medium"/>
      <right style="medium">
        <color rgb="FFC1DBF2"/>
      </right>
      <top>
        <color indexed="63"/>
      </top>
      <bottom style="medium"/>
    </border>
    <border>
      <left>
        <color indexed="63"/>
      </left>
      <right style="medium">
        <color rgb="FFC1DBF2"/>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medium">
        <color rgb="FFC1DBF2"/>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double"/>
    </border>
    <border>
      <left style="thin"/>
      <right/>
      <top style="thin"/>
      <bottom style="thin"/>
    </border>
    <border>
      <left style="medium"/>
      <right style="medium">
        <color rgb="FFC1DBF2"/>
      </right>
      <top style="medium">
        <color rgb="FFC1DBF2"/>
      </top>
      <bottom>
        <color indexed="63"/>
      </bottom>
    </border>
    <border>
      <left style="medium">
        <color rgb="FFC1DBF2"/>
      </left>
      <right style="medium">
        <color rgb="FFC1DBF2"/>
      </right>
      <top style="medium">
        <color rgb="FFC1DBF2"/>
      </top>
      <bottom>
        <color indexed="63"/>
      </bottom>
    </border>
    <border>
      <left style="medium">
        <color rgb="FFC1DBF2"/>
      </left>
      <right style="medium">
        <color rgb="FFC1DBF2"/>
      </right>
      <top>
        <color indexed="63"/>
      </top>
      <bottom style="medium">
        <color rgb="FFC1DBF2"/>
      </bottom>
    </border>
    <border>
      <left style="medium">
        <color rgb="FFC1DBF2"/>
      </left>
      <right>
        <color indexed="63"/>
      </right>
      <top style="medium">
        <color rgb="FFC1DBF2"/>
      </top>
      <bottom>
        <color indexed="63"/>
      </bottom>
    </border>
    <border>
      <left style="medium">
        <color rgb="FFC1DBF2"/>
      </left>
      <right>
        <color indexed="63"/>
      </right>
      <top>
        <color indexed="63"/>
      </top>
      <bottom style="medium">
        <color rgb="FFC1DBF2"/>
      </bottom>
    </border>
    <border>
      <left style="medium"/>
      <right>
        <color indexed="63"/>
      </right>
      <top style="medium"/>
      <bottom style="medium">
        <color rgb="FFF3F3F3"/>
      </bottom>
    </border>
    <border>
      <left>
        <color indexed="63"/>
      </left>
      <right>
        <color indexed="63"/>
      </right>
      <top style="medium"/>
      <bottom style="medium">
        <color rgb="FFF3F3F3"/>
      </bottom>
    </border>
    <border>
      <left>
        <color indexed="63"/>
      </left>
      <right style="medium"/>
      <top style="medium"/>
      <bottom style="medium">
        <color rgb="FFF3F3F3"/>
      </bottom>
    </border>
    <border>
      <left style="medium"/>
      <right>
        <color indexed="63"/>
      </right>
      <top style="medium">
        <color rgb="FFF3F3F3"/>
      </top>
      <bottom style="medium">
        <color rgb="FFF3F3F3"/>
      </bottom>
    </border>
    <border>
      <left>
        <color indexed="63"/>
      </left>
      <right style="medium">
        <color rgb="FFF3F3F3"/>
      </right>
      <top style="medium">
        <color rgb="FFF3F3F3"/>
      </top>
      <bottom style="medium">
        <color rgb="FFF3F3F3"/>
      </bottom>
    </border>
    <border>
      <left style="medium">
        <color rgb="FFF3F3F3"/>
      </left>
      <right>
        <color indexed="63"/>
      </right>
      <top style="medium">
        <color rgb="FFF3F3F3"/>
      </top>
      <bottom style="medium">
        <color rgb="FFF3F3F3"/>
      </bottom>
    </border>
    <border>
      <left>
        <color indexed="63"/>
      </left>
      <right style="medium"/>
      <top style="medium">
        <color rgb="FFF3F3F3"/>
      </top>
      <bottom style="medium">
        <color rgb="FFF3F3F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58">
    <xf numFmtId="0" fontId="0" fillId="0" borderId="0" xfId="0" applyAlignment="1">
      <alignment/>
    </xf>
    <xf numFmtId="0" fontId="1" fillId="0" borderId="0" xfId="0" applyFont="1" applyAlignment="1">
      <alignment/>
    </xf>
    <xf numFmtId="3" fontId="1" fillId="0" borderId="0" xfId="0" applyNumberFormat="1" applyFont="1" applyAlignment="1">
      <alignment/>
    </xf>
    <xf numFmtId="0" fontId="30" fillId="0" borderId="10" xfId="0" applyFont="1" applyBorder="1" applyAlignment="1">
      <alignment vertical="center"/>
    </xf>
    <xf numFmtId="0" fontId="31" fillId="0" borderId="10" xfId="0" applyFont="1" applyBorder="1" applyAlignment="1">
      <alignment/>
    </xf>
    <xf numFmtId="0" fontId="31" fillId="0" borderId="10" xfId="0" applyFont="1" applyBorder="1" applyAlignment="1">
      <alignment/>
    </xf>
    <xf numFmtId="0" fontId="31" fillId="0" borderId="0" xfId="0" applyFont="1" applyAlignment="1">
      <alignment/>
    </xf>
    <xf numFmtId="0" fontId="31" fillId="0" borderId="11" xfId="0" applyFont="1" applyBorder="1" applyAlignment="1">
      <alignment vertical="top" wrapText="1"/>
    </xf>
    <xf numFmtId="0" fontId="30" fillId="0" borderId="12" xfId="0" applyFont="1" applyBorder="1" applyAlignment="1">
      <alignment/>
    </xf>
    <xf numFmtId="0" fontId="31" fillId="0" borderId="0" xfId="0" applyFont="1" applyAlignment="1">
      <alignment/>
    </xf>
    <xf numFmtId="0" fontId="31" fillId="33" borderId="11" xfId="0" applyFont="1" applyFill="1" applyBorder="1" applyAlignment="1">
      <alignment vertical="top" wrapText="1"/>
    </xf>
    <xf numFmtId="0" fontId="31" fillId="33" borderId="13" xfId="0" applyFont="1" applyFill="1" applyBorder="1" applyAlignment="1">
      <alignment vertical="top" wrapText="1"/>
    </xf>
    <xf numFmtId="0" fontId="6" fillId="0" borderId="0" xfId="0" applyFont="1" applyAlignment="1">
      <alignment horizontal="left"/>
    </xf>
    <xf numFmtId="0" fontId="32" fillId="0" borderId="12" xfId="0" applyFont="1" applyBorder="1" applyAlignment="1">
      <alignment horizontal="left"/>
    </xf>
    <xf numFmtId="0" fontId="31" fillId="0" borderId="10" xfId="0" applyFont="1" applyBorder="1" applyAlignment="1">
      <alignment horizontal="left"/>
    </xf>
    <xf numFmtId="0" fontId="31" fillId="0" borderId="14" xfId="0" applyFont="1" applyBorder="1" applyAlignment="1">
      <alignment/>
    </xf>
    <xf numFmtId="0" fontId="55" fillId="0" borderId="10" xfId="0" applyFont="1" applyBorder="1" applyAlignment="1">
      <alignment/>
    </xf>
    <xf numFmtId="0" fontId="31" fillId="33" borderId="15" xfId="0" applyFont="1" applyFill="1" applyBorder="1" applyAlignment="1">
      <alignment vertical="top" wrapText="1"/>
    </xf>
    <xf numFmtId="0" fontId="31" fillId="0" borderId="15" xfId="0" applyFont="1" applyBorder="1" applyAlignment="1">
      <alignment vertical="top" wrapText="1"/>
    </xf>
    <xf numFmtId="0" fontId="31" fillId="0" borderId="16" xfId="0" applyFont="1" applyBorder="1" applyAlignment="1">
      <alignment horizontal="right" vertical="top" wrapText="1"/>
    </xf>
    <xf numFmtId="0" fontId="31" fillId="33" borderId="17" xfId="0" applyFont="1" applyFill="1" applyBorder="1" applyAlignment="1">
      <alignment vertical="top" wrapText="1"/>
    </xf>
    <xf numFmtId="0" fontId="31" fillId="33" borderId="18" xfId="0" applyFont="1" applyFill="1" applyBorder="1" applyAlignment="1">
      <alignment vertical="top" wrapText="1"/>
    </xf>
    <xf numFmtId="6" fontId="31" fillId="33" borderId="19" xfId="0" applyNumberFormat="1" applyFont="1" applyFill="1" applyBorder="1" applyAlignment="1">
      <alignment vertical="top" wrapText="1"/>
    </xf>
    <xf numFmtId="0" fontId="6" fillId="0" borderId="0" xfId="0" applyFont="1" applyAlignment="1">
      <alignment/>
    </xf>
    <xf numFmtId="0" fontId="31" fillId="0" borderId="0" xfId="0" applyFont="1" applyAlignment="1">
      <alignment vertical="top"/>
    </xf>
    <xf numFmtId="0" fontId="31" fillId="0" borderId="20" xfId="0" applyFont="1" applyBorder="1" applyAlignment="1">
      <alignment vertical="top"/>
    </xf>
    <xf numFmtId="0" fontId="31" fillId="0" borderId="21" xfId="0" applyFont="1" applyBorder="1" applyAlignment="1">
      <alignment vertical="top"/>
    </xf>
    <xf numFmtId="0" fontId="31" fillId="0" borderId="19" xfId="0" applyFont="1" applyBorder="1" applyAlignment="1">
      <alignment vertical="top"/>
    </xf>
    <xf numFmtId="6" fontId="31" fillId="33" borderId="16" xfId="0" applyNumberFormat="1" applyFont="1" applyFill="1" applyBorder="1" applyAlignment="1">
      <alignment horizontal="right" vertical="top" wrapText="1"/>
    </xf>
    <xf numFmtId="6" fontId="31" fillId="0" borderId="16" xfId="0" applyNumberFormat="1" applyFont="1" applyBorder="1" applyAlignment="1">
      <alignment horizontal="right" vertical="top" wrapText="1"/>
    </xf>
    <xf numFmtId="0" fontId="31" fillId="33" borderId="22" xfId="0" applyFont="1" applyFill="1" applyBorder="1" applyAlignment="1">
      <alignment vertical="top" wrapText="1"/>
    </xf>
    <xf numFmtId="0" fontId="31" fillId="33" borderId="16" xfId="0" applyFont="1" applyFill="1" applyBorder="1" applyAlignment="1">
      <alignment vertical="top" wrapText="1"/>
    </xf>
    <xf numFmtId="0" fontId="31" fillId="0" borderId="23" xfId="0" applyFont="1" applyBorder="1" applyAlignment="1">
      <alignment vertical="top"/>
    </xf>
    <xf numFmtId="0" fontId="31" fillId="0" borderId="0" xfId="0" applyFont="1" applyBorder="1" applyAlignment="1">
      <alignment vertical="top"/>
    </xf>
    <xf numFmtId="0" fontId="31" fillId="0" borderId="24" xfId="0" applyFont="1" applyBorder="1" applyAlignment="1">
      <alignment vertical="top"/>
    </xf>
    <xf numFmtId="0" fontId="56" fillId="0" borderId="0" xfId="0" applyFont="1" applyFill="1" applyBorder="1" applyAlignment="1">
      <alignment vertical="top" wrapText="1"/>
    </xf>
    <xf numFmtId="0" fontId="56" fillId="0" borderId="0" xfId="0" applyFont="1" applyFill="1" applyBorder="1" applyAlignment="1">
      <alignment/>
    </xf>
    <xf numFmtId="0" fontId="56" fillId="0" borderId="0" xfId="0" applyFont="1" applyFill="1" applyBorder="1" applyAlignment="1">
      <alignment horizontal="center"/>
    </xf>
    <xf numFmtId="0" fontId="56" fillId="0" borderId="21" xfId="0" applyFont="1" applyFill="1" applyBorder="1" applyAlignment="1">
      <alignment/>
    </xf>
    <xf numFmtId="0" fontId="56" fillId="0" borderId="0" xfId="0" applyFont="1" applyFill="1" applyBorder="1" applyAlignment="1">
      <alignment horizontal="center" vertical="center" wrapText="1"/>
    </xf>
    <xf numFmtId="0" fontId="57" fillId="0" borderId="0" xfId="0" applyFont="1" applyFill="1" applyBorder="1" applyAlignment="1">
      <alignment/>
    </xf>
    <xf numFmtId="0" fontId="57" fillId="0" borderId="0" xfId="0" applyFont="1" applyFill="1" applyBorder="1" applyAlignment="1">
      <alignment horizontal="right" vertical="top" wrapText="1"/>
    </xf>
    <xf numFmtId="172" fontId="57" fillId="0" borderId="0" xfId="0" applyNumberFormat="1" applyFont="1" applyFill="1" applyBorder="1" applyAlignment="1">
      <alignment horizontal="right" vertical="top" wrapText="1"/>
    </xf>
    <xf numFmtId="0" fontId="57" fillId="0" borderId="0" xfId="0" applyFont="1" applyFill="1" applyBorder="1" applyAlignment="1">
      <alignment horizontal="center" vertical="top" wrapText="1"/>
    </xf>
    <xf numFmtId="172" fontId="57" fillId="0" borderId="23" xfId="0" applyNumberFormat="1" applyFont="1" applyFill="1" applyBorder="1" applyAlignment="1">
      <alignment horizontal="right" vertical="top" wrapText="1"/>
    </xf>
    <xf numFmtId="0" fontId="57" fillId="0" borderId="23" xfId="0" applyFont="1" applyFill="1" applyBorder="1" applyAlignment="1">
      <alignment horizontal="center" vertical="top" wrapText="1"/>
    </xf>
    <xf numFmtId="0" fontId="56" fillId="0" borderId="0" xfId="0" applyFont="1" applyFill="1" applyBorder="1" applyAlignment="1">
      <alignment vertical="center" wrapText="1"/>
    </xf>
    <xf numFmtId="0" fontId="58" fillId="0" borderId="0" xfId="0" applyFont="1" applyFill="1" applyBorder="1" applyAlignment="1">
      <alignment/>
    </xf>
    <xf numFmtId="0" fontId="59" fillId="0" borderId="0" xfId="0" applyFont="1" applyFill="1" applyBorder="1" applyAlignment="1">
      <alignment horizontal="left" vertical="top"/>
    </xf>
    <xf numFmtId="0" fontId="56" fillId="0" borderId="0" xfId="0" applyFont="1" applyFill="1" applyAlignment="1">
      <alignment/>
    </xf>
    <xf numFmtId="0" fontId="57" fillId="0" borderId="0" xfId="0" applyFont="1" applyFill="1" applyAlignment="1">
      <alignment horizontal="center"/>
    </xf>
    <xf numFmtId="0" fontId="56" fillId="0" borderId="25" xfId="0" applyFont="1" applyFill="1" applyBorder="1" applyAlignment="1">
      <alignment/>
    </xf>
    <xf numFmtId="0" fontId="56" fillId="0" borderId="26" xfId="0" applyFont="1" applyFill="1" applyBorder="1" applyAlignment="1">
      <alignment/>
    </xf>
    <xf numFmtId="0" fontId="56" fillId="0" borderId="0" xfId="0" applyFont="1" applyFill="1" applyAlignment="1">
      <alignment vertical="center" wrapText="1"/>
    </xf>
    <xf numFmtId="0" fontId="57" fillId="0" borderId="0" xfId="0" applyFont="1" applyFill="1" applyAlignment="1">
      <alignment horizontal="center" vertical="center" wrapText="1"/>
    </xf>
    <xf numFmtId="0" fontId="56" fillId="0" borderId="26" xfId="0" applyFont="1" applyFill="1" applyBorder="1" applyAlignment="1">
      <alignment vertical="center" wrapText="1"/>
    </xf>
    <xf numFmtId="0" fontId="56" fillId="0" borderId="25" xfId="0" applyFont="1" applyFill="1" applyBorder="1" applyAlignment="1">
      <alignment vertical="center" wrapText="1"/>
    </xf>
    <xf numFmtId="0" fontId="56" fillId="0" borderId="26" xfId="0" applyFont="1" applyFill="1" applyBorder="1" applyAlignment="1">
      <alignment horizontal="justify" vertical="center" wrapText="1"/>
    </xf>
    <xf numFmtId="0" fontId="56" fillId="0" borderId="27" xfId="0" applyFont="1" applyFill="1" applyBorder="1" applyAlignment="1">
      <alignment vertical="center" wrapText="1"/>
    </xf>
    <xf numFmtId="0" fontId="56" fillId="0" borderId="28" xfId="0" applyFont="1" applyFill="1" applyBorder="1" applyAlignment="1">
      <alignment vertical="center" wrapText="1"/>
    </xf>
    <xf numFmtId="0" fontId="57" fillId="0" borderId="12" xfId="0" applyFont="1" applyFill="1" applyBorder="1" applyAlignment="1">
      <alignment horizontal="center"/>
    </xf>
    <xf numFmtId="0" fontId="56" fillId="0" borderId="23" xfId="0" applyFont="1" applyFill="1" applyBorder="1" applyAlignment="1">
      <alignment/>
    </xf>
    <xf numFmtId="0" fontId="56" fillId="0" borderId="23" xfId="0" applyFont="1" applyFill="1" applyBorder="1" applyAlignment="1">
      <alignment horizontal="center"/>
    </xf>
    <xf numFmtId="0" fontId="56" fillId="0" borderId="20" xfId="0" applyFont="1" applyFill="1" applyBorder="1" applyAlignment="1">
      <alignment/>
    </xf>
    <xf numFmtId="0" fontId="56" fillId="0" borderId="10" xfId="0" applyFont="1" applyFill="1" applyBorder="1" applyAlignment="1">
      <alignment/>
    </xf>
    <xf numFmtId="0" fontId="57" fillId="0" borderId="10" xfId="0" applyFont="1" applyFill="1" applyBorder="1" applyAlignment="1">
      <alignment horizontal="center"/>
    </xf>
    <xf numFmtId="3" fontId="56" fillId="0" borderId="0" xfId="0" applyNumberFormat="1" applyFont="1" applyFill="1" applyBorder="1" applyAlignment="1">
      <alignment horizontal="right" vertical="top" wrapText="1"/>
    </xf>
    <xf numFmtId="0" fontId="56" fillId="0" borderId="0" xfId="0" applyFont="1" applyFill="1" applyBorder="1" applyAlignment="1">
      <alignment horizontal="center" vertical="top" wrapText="1"/>
    </xf>
    <xf numFmtId="3" fontId="56" fillId="0" borderId="24" xfId="0" applyNumberFormat="1" applyFont="1" applyFill="1" applyBorder="1" applyAlignment="1">
      <alignment horizontal="right" vertical="top" wrapText="1"/>
    </xf>
    <xf numFmtId="0" fontId="58" fillId="0" borderId="0" xfId="0" applyFont="1" applyFill="1" applyAlignment="1">
      <alignment/>
    </xf>
    <xf numFmtId="3" fontId="57" fillId="0" borderId="0" xfId="0" applyNumberFormat="1" applyFont="1" applyFill="1" applyBorder="1" applyAlignment="1">
      <alignment horizontal="right" vertical="top" wrapText="1"/>
    </xf>
    <xf numFmtId="3" fontId="57" fillId="0" borderId="0" xfId="0" applyNumberFormat="1" applyFont="1" applyFill="1" applyBorder="1" applyAlignment="1">
      <alignment horizontal="center" vertical="top" wrapText="1"/>
    </xf>
    <xf numFmtId="0" fontId="56" fillId="0" borderId="0" xfId="0" applyFont="1" applyFill="1" applyBorder="1" applyAlignment="1">
      <alignment horizontal="right" vertical="top" wrapText="1"/>
    </xf>
    <xf numFmtId="0" fontId="56" fillId="0" borderId="0" xfId="0" applyFont="1" applyFill="1" applyBorder="1" applyAlignment="1">
      <alignment wrapText="1"/>
    </xf>
    <xf numFmtId="0" fontId="56" fillId="0" borderId="0" xfId="0" applyFont="1" applyFill="1" applyBorder="1" applyAlignment="1">
      <alignment horizontal="center" wrapText="1"/>
    </xf>
    <xf numFmtId="172" fontId="56" fillId="0" borderId="0" xfId="0" applyNumberFormat="1" applyFont="1" applyFill="1" applyBorder="1" applyAlignment="1">
      <alignment horizontal="right" vertical="top" wrapText="1"/>
    </xf>
    <xf numFmtId="0" fontId="57" fillId="0" borderId="0" xfId="0" applyFont="1" applyFill="1" applyBorder="1" applyAlignment="1">
      <alignment vertical="top" wrapText="1"/>
    </xf>
    <xf numFmtId="0" fontId="56" fillId="0" borderId="29" xfId="0" applyFont="1" applyFill="1" applyBorder="1" applyAlignment="1">
      <alignment vertical="top" wrapText="1"/>
    </xf>
    <xf numFmtId="0" fontId="57" fillId="0" borderId="0" xfId="0" applyFont="1" applyFill="1" applyBorder="1" applyAlignment="1">
      <alignment horizontal="center"/>
    </xf>
    <xf numFmtId="0" fontId="57" fillId="0" borderId="23" xfId="0" applyFont="1" applyFill="1" applyBorder="1" applyAlignment="1">
      <alignment horizontal="right" vertical="top" wrapText="1"/>
    </xf>
    <xf numFmtId="0" fontId="56" fillId="0" borderId="23" xfId="0" applyFont="1" applyFill="1" applyBorder="1" applyAlignment="1">
      <alignment vertical="top" wrapText="1"/>
    </xf>
    <xf numFmtId="0" fontId="57" fillId="0" borderId="30" xfId="0" applyFont="1" applyFill="1" applyBorder="1" applyAlignment="1">
      <alignment horizontal="left" indent="1"/>
    </xf>
    <xf numFmtId="3" fontId="57" fillId="0" borderId="30" xfId="0" applyNumberFormat="1" applyFont="1" applyFill="1" applyBorder="1" applyAlignment="1">
      <alignment horizontal="right" vertical="top" wrapText="1"/>
    </xf>
    <xf numFmtId="0" fontId="58" fillId="0" borderId="21" xfId="0" applyFont="1" applyFill="1" applyBorder="1" applyAlignment="1">
      <alignment/>
    </xf>
    <xf numFmtId="0" fontId="56" fillId="0" borderId="31" xfId="0" applyFont="1" applyFill="1" applyBorder="1" applyAlignment="1">
      <alignment horizontal="left" indent="1"/>
    </xf>
    <xf numFmtId="3" fontId="57" fillId="0" borderId="31" xfId="0" applyNumberFormat="1" applyFont="1" applyFill="1" applyBorder="1" applyAlignment="1">
      <alignment horizontal="right" vertical="top" wrapText="1"/>
    </xf>
    <xf numFmtId="0" fontId="58" fillId="0" borderId="0" xfId="0" applyFont="1" applyFill="1" applyBorder="1" applyAlignment="1">
      <alignment vertical="top" wrapText="1"/>
    </xf>
    <xf numFmtId="0" fontId="56" fillId="0" borderId="32" xfId="0" applyFont="1" applyFill="1" applyBorder="1" applyAlignment="1">
      <alignment/>
    </xf>
    <xf numFmtId="3" fontId="57" fillId="0" borderId="32" xfId="0" applyNumberFormat="1" applyFont="1" applyFill="1" applyBorder="1" applyAlignment="1">
      <alignment horizontal="right" vertical="top" wrapText="1"/>
    </xf>
    <xf numFmtId="0" fontId="56" fillId="0" borderId="33" xfId="0" applyFont="1" applyFill="1" applyBorder="1" applyAlignment="1">
      <alignment horizontal="left" vertical="center" wrapText="1" indent="3"/>
    </xf>
    <xf numFmtId="3" fontId="57" fillId="0" borderId="33" xfId="0" applyNumberFormat="1" applyFont="1" applyFill="1" applyBorder="1" applyAlignment="1">
      <alignment horizontal="right" vertical="top" wrapText="1"/>
    </xf>
    <xf numFmtId="0" fontId="57" fillId="0" borderId="14" xfId="0" applyFont="1" applyFill="1" applyBorder="1" applyAlignment="1">
      <alignment horizontal="center"/>
    </xf>
    <xf numFmtId="0" fontId="56" fillId="0" borderId="24" xfId="0" applyFont="1" applyFill="1" applyBorder="1" applyAlignment="1">
      <alignment vertical="center" wrapText="1"/>
    </xf>
    <xf numFmtId="0" fontId="57" fillId="0" borderId="24" xfId="0" applyFont="1" applyFill="1" applyBorder="1" applyAlignment="1">
      <alignment horizontal="right" vertical="top" wrapText="1"/>
    </xf>
    <xf numFmtId="0" fontId="57" fillId="0" borderId="24" xfId="0" applyFont="1" applyFill="1" applyBorder="1" applyAlignment="1">
      <alignment horizontal="center" vertical="top" wrapText="1"/>
    </xf>
    <xf numFmtId="0" fontId="56" fillId="0" borderId="24" xfId="0" applyFont="1" applyFill="1" applyBorder="1" applyAlignment="1">
      <alignment vertical="top" wrapText="1"/>
    </xf>
    <xf numFmtId="0" fontId="56" fillId="0" borderId="19" xfId="0" applyFont="1" applyFill="1" applyBorder="1" applyAlignment="1">
      <alignment/>
    </xf>
    <xf numFmtId="0" fontId="56" fillId="0" borderId="0" xfId="0" applyFont="1" applyFill="1" applyAlignment="1">
      <alignment horizontal="center"/>
    </xf>
    <xf numFmtId="0" fontId="57" fillId="0" borderId="34" xfId="0" applyFont="1" applyFill="1" applyBorder="1" applyAlignment="1">
      <alignment horizontal="center"/>
    </xf>
    <xf numFmtId="0" fontId="56" fillId="0" borderId="35" xfId="0" applyFont="1" applyFill="1" applyBorder="1" applyAlignment="1">
      <alignment/>
    </xf>
    <xf numFmtId="172" fontId="56" fillId="0" borderId="30" xfId="0" applyNumberFormat="1" applyFont="1" applyFill="1" applyBorder="1" applyAlignment="1">
      <alignment/>
    </xf>
    <xf numFmtId="0" fontId="56" fillId="0" borderId="30" xfId="0" applyFont="1" applyFill="1" applyBorder="1" applyAlignment="1">
      <alignment horizontal="left" indent="1"/>
    </xf>
    <xf numFmtId="172" fontId="56" fillId="0" borderId="36" xfId="0" applyNumberFormat="1" applyFont="1" applyFill="1" applyBorder="1" applyAlignment="1">
      <alignment/>
    </xf>
    <xf numFmtId="0" fontId="57" fillId="0" borderId="33" xfId="0" applyFont="1" applyFill="1" applyBorder="1" applyAlignment="1">
      <alignment horizontal="left" indent="1"/>
    </xf>
    <xf numFmtId="172" fontId="57" fillId="0" borderId="33" xfId="0" applyNumberFormat="1" applyFont="1" applyFill="1" applyBorder="1" applyAlignment="1">
      <alignment/>
    </xf>
    <xf numFmtId="172" fontId="57" fillId="0" borderId="24" xfId="0" applyNumberFormat="1" applyFont="1" applyFill="1" applyBorder="1" applyAlignment="1">
      <alignment horizontal="right" vertical="top" wrapText="1"/>
    </xf>
    <xf numFmtId="0" fontId="60" fillId="0" borderId="34" xfId="0" applyFont="1" applyFill="1" applyBorder="1" applyAlignment="1">
      <alignment horizontal="left"/>
    </xf>
    <xf numFmtId="0" fontId="60" fillId="0" borderId="23" xfId="0" applyFont="1" applyFill="1" applyBorder="1" applyAlignment="1">
      <alignment/>
    </xf>
    <xf numFmtId="0" fontId="61" fillId="0" borderId="0" xfId="0" applyFont="1" applyFill="1" applyBorder="1" applyAlignment="1">
      <alignment/>
    </xf>
    <xf numFmtId="0" fontId="57" fillId="0" borderId="30" xfId="0" applyFont="1" applyFill="1" applyBorder="1" applyAlignment="1">
      <alignment horizontal="center" vertical="top" wrapText="1"/>
    </xf>
    <xf numFmtId="3" fontId="56" fillId="0" borderId="29" xfId="0" applyNumberFormat="1" applyFont="1" applyFill="1" applyBorder="1" applyAlignment="1">
      <alignment horizontal="right" vertical="top" wrapText="1"/>
    </xf>
    <xf numFmtId="0" fontId="62" fillId="0" borderId="0" xfId="0" applyFont="1" applyAlignment="1">
      <alignment/>
    </xf>
    <xf numFmtId="0" fontId="12" fillId="0" borderId="0" xfId="0" applyFont="1" applyAlignment="1">
      <alignment/>
    </xf>
    <xf numFmtId="3" fontId="12" fillId="0" borderId="0" xfId="0" applyNumberFormat="1" applyFont="1" applyAlignment="1">
      <alignment/>
    </xf>
    <xf numFmtId="0" fontId="57" fillId="0" borderId="0" xfId="0" applyFont="1" applyAlignment="1">
      <alignment/>
    </xf>
    <xf numFmtId="3" fontId="57" fillId="0" borderId="30" xfId="0" applyNumberFormat="1" applyFont="1" applyBorder="1" applyAlignment="1">
      <alignment horizontal="center"/>
    </xf>
    <xf numFmtId="0" fontId="1" fillId="0" borderId="30" xfId="0" applyFont="1" applyBorder="1" applyAlignment="1">
      <alignment/>
    </xf>
    <xf numFmtId="3" fontId="1" fillId="0" borderId="30" xfId="0" applyNumberFormat="1" applyFont="1" applyBorder="1" applyAlignment="1">
      <alignment/>
    </xf>
    <xf numFmtId="0" fontId="1" fillId="0" borderId="31" xfId="0" applyFont="1" applyBorder="1" applyAlignment="1">
      <alignment/>
    </xf>
    <xf numFmtId="3" fontId="1" fillId="0" borderId="34" xfId="0" applyNumberFormat="1" applyFont="1" applyBorder="1" applyAlignment="1">
      <alignment/>
    </xf>
    <xf numFmtId="3" fontId="1" fillId="0" borderId="31" xfId="0" applyNumberFormat="1" applyFont="1" applyBorder="1" applyAlignment="1">
      <alignment/>
    </xf>
    <xf numFmtId="0" fontId="1" fillId="0" borderId="32" xfId="0" applyFont="1" applyBorder="1" applyAlignment="1">
      <alignment horizontal="left" indent="1"/>
    </xf>
    <xf numFmtId="3" fontId="1" fillId="0" borderId="26" xfId="0" applyNumberFormat="1" applyFont="1" applyBorder="1" applyAlignment="1">
      <alignment/>
    </xf>
    <xf numFmtId="3" fontId="1" fillId="0" borderId="32" xfId="0" applyNumberFormat="1" applyFont="1" applyBorder="1" applyAlignment="1">
      <alignment/>
    </xf>
    <xf numFmtId="0" fontId="1" fillId="0" borderId="33" xfId="0" applyFont="1" applyBorder="1" applyAlignment="1">
      <alignment horizontal="left" indent="1"/>
    </xf>
    <xf numFmtId="3" fontId="1" fillId="0" borderId="27" xfId="0" applyNumberFormat="1" applyFont="1" applyBorder="1" applyAlignment="1">
      <alignment/>
    </xf>
    <xf numFmtId="3" fontId="1" fillId="0" borderId="33" xfId="0" applyNumberFormat="1" applyFont="1" applyBorder="1" applyAlignment="1">
      <alignment/>
    </xf>
    <xf numFmtId="3" fontId="1" fillId="0" borderId="37" xfId="0" applyNumberFormat="1" applyFont="1" applyBorder="1" applyAlignment="1">
      <alignment/>
    </xf>
    <xf numFmtId="0" fontId="57" fillId="0" borderId="0" xfId="0" applyFont="1" applyBorder="1" applyAlignment="1">
      <alignment/>
    </xf>
    <xf numFmtId="0" fontId="56" fillId="0" borderId="26" xfId="0" applyFont="1" applyFill="1" applyBorder="1" applyAlignment="1">
      <alignment vertical="center" wrapText="1"/>
    </xf>
    <xf numFmtId="0" fontId="56" fillId="0" borderId="25" xfId="0" applyFont="1" applyFill="1" applyBorder="1" applyAlignment="1">
      <alignment vertical="center" wrapText="1"/>
    </xf>
    <xf numFmtId="0" fontId="60" fillId="0" borderId="0" xfId="0" applyFont="1" applyAlignment="1">
      <alignment horizontal="center" vertical="center"/>
    </xf>
    <xf numFmtId="0" fontId="31" fillId="0" borderId="38" xfId="0" applyFont="1" applyBorder="1" applyAlignment="1">
      <alignment vertical="top" wrapText="1"/>
    </xf>
    <xf numFmtId="0" fontId="31" fillId="0" borderId="15" xfId="0" applyFont="1" applyBorder="1" applyAlignment="1">
      <alignment vertical="top" wrapText="1"/>
    </xf>
    <xf numFmtId="0" fontId="31" fillId="0" borderId="39" xfId="0" applyFont="1" applyBorder="1" applyAlignment="1">
      <alignment horizontal="left" vertical="center" wrapText="1"/>
    </xf>
    <xf numFmtId="0" fontId="31" fillId="0" borderId="40" xfId="0" applyFont="1" applyBorder="1" applyAlignment="1">
      <alignment horizontal="left" vertical="center" wrapText="1"/>
    </xf>
    <xf numFmtId="0" fontId="31" fillId="33" borderId="38" xfId="0" applyFont="1" applyFill="1" applyBorder="1" applyAlignment="1">
      <alignment vertical="top" wrapText="1"/>
    </xf>
    <xf numFmtId="0" fontId="31" fillId="33" borderId="15" xfId="0" applyFont="1" applyFill="1" applyBorder="1" applyAlignment="1">
      <alignment vertical="top" wrapText="1"/>
    </xf>
    <xf numFmtId="0" fontId="31" fillId="33" borderId="41" xfId="0" applyFont="1" applyFill="1" applyBorder="1" applyAlignment="1">
      <alignment horizontal="left" vertical="top" wrapText="1"/>
    </xf>
    <xf numFmtId="0" fontId="31" fillId="33" borderId="42" xfId="0" applyFont="1" applyFill="1" applyBorder="1" applyAlignment="1">
      <alignment horizontal="left" vertical="top" wrapText="1"/>
    </xf>
    <xf numFmtId="0" fontId="31" fillId="0" borderId="10" xfId="0" applyFont="1" applyBorder="1" applyAlignment="1">
      <alignment horizontal="left" vertical="center" wrapText="1"/>
    </xf>
    <xf numFmtId="0" fontId="31" fillId="0" borderId="0" xfId="0" applyFont="1" applyBorder="1" applyAlignment="1">
      <alignment horizontal="left" vertical="center" wrapText="1"/>
    </xf>
    <xf numFmtId="0" fontId="31" fillId="0" borderId="21" xfId="0" applyFont="1" applyBorder="1" applyAlignment="1">
      <alignment horizontal="left" vertical="center" wrapText="1"/>
    </xf>
    <xf numFmtId="0" fontId="31" fillId="0" borderId="14" xfId="0" applyFont="1" applyBorder="1" applyAlignment="1">
      <alignment horizontal="left" vertical="center" wrapText="1"/>
    </xf>
    <xf numFmtId="0" fontId="31" fillId="0" borderId="24" xfId="0" applyFont="1" applyBorder="1" applyAlignment="1">
      <alignment horizontal="left" vertical="center" wrapText="1"/>
    </xf>
    <xf numFmtId="0" fontId="31" fillId="0" borderId="19" xfId="0" applyFont="1" applyBorder="1" applyAlignment="1">
      <alignment horizontal="left" vertical="center" wrapText="1"/>
    </xf>
    <xf numFmtId="0" fontId="30" fillId="0" borderId="10" xfId="0" applyFont="1" applyBorder="1" applyAlignment="1">
      <alignment horizontal="left" wrapText="1"/>
    </xf>
    <xf numFmtId="0" fontId="30" fillId="0" borderId="0" xfId="0" applyFont="1" applyBorder="1" applyAlignment="1">
      <alignment horizontal="left" wrapText="1"/>
    </xf>
    <xf numFmtId="0" fontId="30" fillId="0" borderId="21" xfId="0" applyFont="1" applyBorder="1" applyAlignment="1">
      <alignment horizontal="left" wrapText="1"/>
    </xf>
    <xf numFmtId="0" fontId="30" fillId="34" borderId="43" xfId="0" applyFont="1" applyFill="1" applyBorder="1" applyAlignment="1">
      <alignment vertical="top" wrapText="1"/>
    </xf>
    <xf numFmtId="0" fontId="30" fillId="34" borderId="44" xfId="0" applyFont="1" applyFill="1" applyBorder="1" applyAlignment="1">
      <alignment vertical="top" wrapText="1"/>
    </xf>
    <xf numFmtId="0" fontId="30" fillId="34" borderId="45" xfId="0" applyFont="1" applyFill="1" applyBorder="1" applyAlignment="1">
      <alignment vertical="top" wrapText="1"/>
    </xf>
    <xf numFmtId="0" fontId="30" fillId="34" borderId="46" xfId="0" applyFont="1" applyFill="1" applyBorder="1" applyAlignment="1">
      <alignment vertical="top" wrapText="1"/>
    </xf>
    <xf numFmtId="0" fontId="30" fillId="34" borderId="47" xfId="0" applyFont="1" applyFill="1" applyBorder="1" applyAlignment="1">
      <alignment vertical="top" wrapText="1"/>
    </xf>
    <xf numFmtId="0" fontId="30" fillId="34" borderId="48" xfId="0" applyFont="1" applyFill="1" applyBorder="1" applyAlignment="1">
      <alignment wrapText="1"/>
    </xf>
    <xf numFmtId="0" fontId="30" fillId="34" borderId="49" xfId="0" applyFont="1" applyFill="1" applyBorder="1" applyAlignment="1">
      <alignment wrapText="1"/>
    </xf>
    <xf numFmtId="172" fontId="56" fillId="0" borderId="33" xfId="0" applyNumberFormat="1" applyFont="1" applyFill="1" applyBorder="1" applyAlignment="1">
      <alignment/>
    </xf>
    <xf numFmtId="0" fontId="57" fillId="0" borderId="3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K49"/>
  <sheetViews>
    <sheetView zoomScale="90" zoomScaleNormal="90" zoomScalePageLayoutView="0" workbookViewId="0" topLeftCell="A1">
      <selection activeCell="F50" sqref="F50"/>
    </sheetView>
  </sheetViews>
  <sheetFormatPr defaultColWidth="11.57421875" defaultRowHeight="12.75"/>
  <cols>
    <col min="1" max="1" width="9.28125" style="49" customWidth="1"/>
    <col min="2" max="2" width="2.8515625" style="50" customWidth="1"/>
    <col min="3" max="3" width="59.00390625" style="49" customWidth="1"/>
    <col min="4" max="4" width="16.7109375" style="49" bestFit="1" customWidth="1"/>
    <col min="5" max="5" width="2.28125" style="97" customWidth="1"/>
    <col min="6" max="6" width="16.7109375" style="49" bestFit="1" customWidth="1"/>
    <col min="7" max="7" width="2.7109375" style="49" customWidth="1"/>
    <col min="8" max="8" width="11.57421875" style="49" customWidth="1"/>
    <col min="9" max="9" width="38.140625" style="49" customWidth="1"/>
    <col min="10" max="10" width="13.28125" style="49" bestFit="1" customWidth="1"/>
    <col min="11" max="16384" width="11.57421875" style="49" customWidth="1"/>
  </cols>
  <sheetData>
    <row r="2" ht="18.75">
      <c r="C2" s="111" t="s">
        <v>87</v>
      </c>
    </row>
    <row r="5" spans="3:7" ht="14.25">
      <c r="C5" s="36"/>
      <c r="D5" s="36"/>
      <c r="E5" s="37"/>
      <c r="F5" s="36"/>
      <c r="G5" s="36"/>
    </row>
    <row r="6" spans="2:10" ht="18">
      <c r="B6" s="49"/>
      <c r="C6" s="106" t="s">
        <v>68</v>
      </c>
      <c r="D6" s="99"/>
      <c r="E6" s="37"/>
      <c r="F6" s="36"/>
      <c r="G6" s="36"/>
      <c r="I6" s="36"/>
      <c r="J6" s="36"/>
    </row>
    <row r="7" spans="2:10" ht="6.75" customHeight="1">
      <c r="B7" s="40"/>
      <c r="C7" s="52"/>
      <c r="D7" s="51" t="s">
        <v>0</v>
      </c>
      <c r="E7" s="37"/>
      <c r="F7" s="36"/>
      <c r="G7" s="36"/>
      <c r="I7" s="36"/>
      <c r="J7" s="36"/>
    </row>
    <row r="8" spans="2:10" s="53" customFormat="1" ht="14.25">
      <c r="B8" s="54"/>
      <c r="C8" s="55" t="s">
        <v>1</v>
      </c>
      <c r="D8" s="56"/>
      <c r="E8" s="39"/>
      <c r="F8" s="46"/>
      <c r="G8" s="46"/>
      <c r="I8" s="36"/>
      <c r="J8" s="36"/>
    </row>
    <row r="9" spans="2:10" s="53" customFormat="1" ht="14.25">
      <c r="B9" s="54"/>
      <c r="C9" s="129" t="s">
        <v>20</v>
      </c>
      <c r="D9" s="130"/>
      <c r="E9" s="39"/>
      <c r="F9" s="46"/>
      <c r="G9" s="46"/>
      <c r="I9" s="36"/>
      <c r="J9" s="36"/>
    </row>
    <row r="10" spans="2:7" s="53" customFormat="1" ht="14.25" customHeight="1">
      <c r="B10" s="54"/>
      <c r="C10" s="57" t="s">
        <v>12</v>
      </c>
      <c r="D10" s="56"/>
      <c r="E10" s="39"/>
      <c r="F10" s="46"/>
      <c r="G10" s="46"/>
    </row>
    <row r="11" spans="2:7" s="53" customFormat="1" ht="14.25">
      <c r="B11" s="54"/>
      <c r="C11" s="55" t="s">
        <v>13</v>
      </c>
      <c r="D11" s="56"/>
      <c r="E11" s="39"/>
      <c r="F11" s="46"/>
      <c r="G11" s="46"/>
    </row>
    <row r="12" spans="2:7" s="53" customFormat="1" ht="14.25">
      <c r="B12" s="54"/>
      <c r="C12" s="55" t="s">
        <v>2</v>
      </c>
      <c r="D12" s="56"/>
      <c r="E12" s="39"/>
      <c r="F12" s="46"/>
      <c r="G12" s="46"/>
    </row>
    <row r="13" spans="2:7" s="53" customFormat="1" ht="14.25">
      <c r="B13" s="54"/>
      <c r="C13" s="129" t="s">
        <v>3</v>
      </c>
      <c r="D13" s="130"/>
      <c r="E13" s="39"/>
      <c r="F13" s="46"/>
      <c r="G13" s="46"/>
    </row>
    <row r="14" spans="2:10" s="53" customFormat="1" ht="15" customHeight="1">
      <c r="B14" s="54"/>
      <c r="C14" s="58" t="s">
        <v>47</v>
      </c>
      <c r="D14" s="59"/>
      <c r="E14" s="39"/>
      <c r="F14" s="46"/>
      <c r="G14" s="46"/>
      <c r="I14" s="36"/>
      <c r="J14" s="36"/>
    </row>
    <row r="15" spans="2:7" s="53" customFormat="1" ht="15" thickBot="1">
      <c r="B15" s="54"/>
      <c r="C15" s="46"/>
      <c r="D15" s="46"/>
      <c r="E15" s="39"/>
      <c r="F15" s="46"/>
      <c r="G15" s="46"/>
    </row>
    <row r="16" spans="2:7" ht="18">
      <c r="B16" s="60"/>
      <c r="C16" s="107" t="s">
        <v>64</v>
      </c>
      <c r="D16" s="61"/>
      <c r="E16" s="62"/>
      <c r="F16" s="61"/>
      <c r="G16" s="63"/>
    </row>
    <row r="17" spans="2:7" ht="21" customHeight="1">
      <c r="B17" s="64"/>
      <c r="C17" s="108" t="s">
        <v>4</v>
      </c>
      <c r="D17" s="36"/>
      <c r="E17" s="37"/>
      <c r="F17" s="36"/>
      <c r="G17" s="38"/>
    </row>
    <row r="18" spans="2:7" ht="14.25">
      <c r="B18" s="65"/>
      <c r="C18" s="35"/>
      <c r="D18" s="109" t="s">
        <v>5</v>
      </c>
      <c r="E18" s="43"/>
      <c r="F18" s="109" t="s">
        <v>6</v>
      </c>
      <c r="G18" s="38"/>
    </row>
    <row r="19" spans="2:7" ht="14.25">
      <c r="B19" s="65"/>
      <c r="C19" s="35" t="s">
        <v>7</v>
      </c>
      <c r="D19" s="66">
        <v>2800000000</v>
      </c>
      <c r="E19" s="67"/>
      <c r="F19" s="66">
        <f>D21</f>
        <v>2908000000</v>
      </c>
      <c r="G19" s="38"/>
    </row>
    <row r="20" spans="2:8" ht="15" thickBot="1">
      <c r="B20" s="65"/>
      <c r="C20" s="35" t="s">
        <v>60</v>
      </c>
      <c r="D20" s="68">
        <v>108000000</v>
      </c>
      <c r="E20" s="67"/>
      <c r="F20" s="68">
        <v>0</v>
      </c>
      <c r="G20" s="38"/>
      <c r="H20" s="69"/>
    </row>
    <row r="21" spans="2:7" ht="14.25">
      <c r="B21" s="65"/>
      <c r="C21" s="41" t="s">
        <v>8</v>
      </c>
      <c r="D21" s="70">
        <f>SUM(D19:D20)</f>
        <v>2908000000</v>
      </c>
      <c r="E21" s="71"/>
      <c r="F21" s="70">
        <f>F19</f>
        <v>2908000000</v>
      </c>
      <c r="G21" s="38"/>
    </row>
    <row r="22" spans="2:7" ht="15" thickBot="1">
      <c r="B22" s="65"/>
      <c r="C22" s="35" t="s">
        <v>61</v>
      </c>
      <c r="D22" s="110">
        <v>-54000000</v>
      </c>
      <c r="E22" s="67"/>
      <c r="F22" s="110">
        <v>0</v>
      </c>
      <c r="G22" s="38"/>
    </row>
    <row r="23" spans="2:7" ht="15" thickTop="1">
      <c r="B23" s="65"/>
      <c r="C23" s="72" t="s">
        <v>9</v>
      </c>
      <c r="D23" s="70">
        <f>D21+D22</f>
        <v>2854000000</v>
      </c>
      <c r="E23" s="43"/>
      <c r="F23" s="70">
        <f>F19</f>
        <v>2908000000</v>
      </c>
      <c r="G23" s="38"/>
    </row>
    <row r="24" spans="2:7" ht="14.25">
      <c r="B24" s="65"/>
      <c r="C24" s="73"/>
      <c r="D24" s="73"/>
      <c r="E24" s="74"/>
      <c r="F24" s="73"/>
      <c r="G24" s="38"/>
    </row>
    <row r="25" spans="2:7" ht="14.25">
      <c r="B25" s="65"/>
      <c r="C25" s="35" t="s">
        <v>14</v>
      </c>
      <c r="D25" s="70">
        <f>D23*20%</f>
        <v>570800000</v>
      </c>
      <c r="E25" s="67"/>
      <c r="F25" s="75">
        <f>F23*20%</f>
        <v>581600000</v>
      </c>
      <c r="G25" s="38"/>
    </row>
    <row r="26" spans="2:7" ht="15" thickBot="1">
      <c r="B26" s="65"/>
      <c r="C26" s="76" t="s">
        <v>63</v>
      </c>
      <c r="D26" s="110">
        <v>-54000000</v>
      </c>
      <c r="E26" s="67"/>
      <c r="F26" s="77">
        <v>0</v>
      </c>
      <c r="G26" s="38"/>
    </row>
    <row r="27" spans="2:7" ht="15" thickTop="1">
      <c r="B27" s="65"/>
      <c r="C27" s="41" t="s">
        <v>10</v>
      </c>
      <c r="D27" s="70">
        <f>D25+D26</f>
        <v>516800000</v>
      </c>
      <c r="E27" s="43"/>
      <c r="F27" s="70">
        <f>+F25-F26</f>
        <v>581600000</v>
      </c>
      <c r="G27" s="38"/>
    </row>
    <row r="28" spans="2:7" ht="14.25">
      <c r="B28" s="65"/>
      <c r="C28" s="41" t="s">
        <v>11</v>
      </c>
      <c r="D28" s="70">
        <f>F27-D27</f>
        <v>64800000</v>
      </c>
      <c r="E28" s="43"/>
      <c r="F28" s="70"/>
      <c r="G28" s="38"/>
    </row>
    <row r="29" spans="2:7" ht="15" thickBot="1">
      <c r="B29" s="91"/>
      <c r="C29" s="93"/>
      <c r="D29" s="105"/>
      <c r="E29" s="94"/>
      <c r="F29" s="95"/>
      <c r="G29" s="96"/>
    </row>
    <row r="30" spans="2:6" s="36" customFormat="1" ht="14.25">
      <c r="B30" s="78"/>
      <c r="C30" s="41"/>
      <c r="D30" s="42"/>
      <c r="E30" s="43"/>
      <c r="F30" s="35"/>
    </row>
    <row r="31" spans="2:6" s="36" customFormat="1" ht="15" thickBot="1">
      <c r="B31" s="78"/>
      <c r="C31" s="41"/>
      <c r="D31" s="42"/>
      <c r="E31" s="43"/>
      <c r="F31" s="35"/>
    </row>
    <row r="32" spans="2:7" s="36" customFormat="1" ht="14.25">
      <c r="B32" s="60"/>
      <c r="C32" s="79"/>
      <c r="D32" s="44"/>
      <c r="E32" s="45"/>
      <c r="F32" s="80"/>
      <c r="G32" s="63"/>
    </row>
    <row r="33" spans="2:7" ht="14.25">
      <c r="B33" s="65"/>
      <c r="C33" s="40" t="s">
        <v>48</v>
      </c>
      <c r="D33" s="41"/>
      <c r="E33" s="43"/>
      <c r="F33" s="35"/>
      <c r="G33" s="38"/>
    </row>
    <row r="34" spans="2:11" ht="14.25">
      <c r="B34" s="65"/>
      <c r="C34" s="81" t="s">
        <v>65</v>
      </c>
      <c r="D34" s="82">
        <f>+D21*0.05</f>
        <v>145400000</v>
      </c>
      <c r="E34" s="48"/>
      <c r="F34" s="47"/>
      <c r="G34" s="83"/>
      <c r="H34" s="69"/>
      <c r="I34" s="69"/>
      <c r="J34" s="69"/>
      <c r="K34" s="69"/>
    </row>
    <row r="35" spans="2:11" ht="14.25">
      <c r="B35" s="64"/>
      <c r="C35" s="84" t="s">
        <v>66</v>
      </c>
      <c r="D35" s="85">
        <f>0.0196078*D21</f>
        <v>57019482.400000006</v>
      </c>
      <c r="E35" s="48"/>
      <c r="F35" s="86"/>
      <c r="G35" s="83"/>
      <c r="H35" s="69"/>
      <c r="I35" s="69"/>
      <c r="J35" s="69"/>
      <c r="K35" s="69"/>
    </row>
    <row r="36" spans="2:7" ht="14.25">
      <c r="B36" s="65"/>
      <c r="C36" s="87" t="s">
        <v>59</v>
      </c>
      <c r="D36" s="88">
        <f>1.6*1/1000*26000000000</f>
        <v>41600000</v>
      </c>
      <c r="E36" s="43"/>
      <c r="F36" s="35"/>
      <c r="G36" s="38"/>
    </row>
    <row r="37" spans="2:7" ht="28.5">
      <c r="B37" s="65"/>
      <c r="C37" s="89" t="s">
        <v>62</v>
      </c>
      <c r="D37" s="90"/>
      <c r="E37" s="37"/>
      <c r="F37" s="36"/>
      <c r="G37" s="38"/>
    </row>
    <row r="38" spans="2:7" ht="14.25">
      <c r="B38" s="65"/>
      <c r="C38" s="81" t="s">
        <v>67</v>
      </c>
      <c r="D38" s="82">
        <f>14000*39021</f>
        <v>546294000</v>
      </c>
      <c r="E38" s="43"/>
      <c r="F38" s="35"/>
      <c r="G38" s="38"/>
    </row>
    <row r="39" spans="2:7" ht="15" thickBot="1">
      <c r="B39" s="91"/>
      <c r="C39" s="92"/>
      <c r="D39" s="93"/>
      <c r="E39" s="94"/>
      <c r="F39" s="95"/>
      <c r="G39" s="96"/>
    </row>
    <row r="40" spans="2:7" ht="14.25">
      <c r="B40" s="78"/>
      <c r="C40" s="46"/>
      <c r="D40" s="41"/>
      <c r="E40" s="43"/>
      <c r="F40" s="35"/>
      <c r="G40" s="36"/>
    </row>
    <row r="46" spans="3:4" ht="14.25">
      <c r="C46" s="98" t="s">
        <v>49</v>
      </c>
      <c r="D46" s="99"/>
    </row>
    <row r="47" spans="3:4" ht="14.25">
      <c r="C47" s="84" t="s">
        <v>50</v>
      </c>
      <c r="D47" s="100">
        <f>+D20</f>
        <v>108000000</v>
      </c>
    </row>
    <row r="48" spans="3:4" ht="15" thickBot="1">
      <c r="C48" s="101" t="s">
        <v>52</v>
      </c>
      <c r="D48" s="102">
        <f>-D28</f>
        <v>-64800000</v>
      </c>
    </row>
    <row r="49" spans="3:4" ht="15" thickTop="1">
      <c r="C49" s="103" t="s">
        <v>51</v>
      </c>
      <c r="D49" s="104">
        <f>SUM(D47:D48)</f>
        <v>43200000</v>
      </c>
    </row>
  </sheetData>
  <sheetProtection/>
  <mergeCells count="2">
    <mergeCell ref="C9:D9"/>
    <mergeCell ref="C13:D13"/>
  </mergeCells>
  <printOptions/>
  <pageMargins left="0.75" right="0.75" top="1" bottom="1" header="0" footer="0"/>
  <pageSetup fitToHeight="1" fitToWidth="1" horizontalDpi="300" verticalDpi="300" orientation="portrait" scale="59" r:id="rId1"/>
</worksheet>
</file>

<file path=xl/worksheets/sheet2.xml><?xml version="1.0" encoding="utf-8"?>
<worksheet xmlns="http://schemas.openxmlformats.org/spreadsheetml/2006/main" xmlns:r="http://schemas.openxmlformats.org/officeDocument/2006/relationships">
  <dimension ref="B2:F25"/>
  <sheetViews>
    <sheetView tabSelected="1" zoomScalePageLayoutView="0" workbookViewId="0" topLeftCell="A1">
      <selection activeCell="J23" sqref="J23"/>
    </sheetView>
  </sheetViews>
  <sheetFormatPr defaultColWidth="11.421875" defaultRowHeight="13.5" customHeight="1"/>
  <cols>
    <col min="1" max="1" width="7.28125" style="112" customWidth="1"/>
    <col min="2" max="2" width="59.57421875" style="112" customWidth="1"/>
    <col min="3" max="4" width="11.57421875" style="112" customWidth="1"/>
    <col min="5" max="6" width="11.57421875" style="113" customWidth="1"/>
    <col min="7" max="7" width="14.28125" style="113" customWidth="1"/>
    <col min="8" max="8" width="13.57421875" style="113" customWidth="1"/>
    <col min="9" max="9" width="11.421875" style="112" customWidth="1"/>
    <col min="10" max="10" width="18.421875" style="112" customWidth="1"/>
    <col min="11" max="11" width="19.28125" style="112" customWidth="1"/>
    <col min="12" max="12" width="13.7109375" style="112" customWidth="1"/>
    <col min="13" max="13" width="36.8515625" style="112" customWidth="1"/>
    <col min="14" max="16384" width="11.421875" style="112" customWidth="1"/>
  </cols>
  <sheetData>
    <row r="2" spans="2:6" ht="25.5" customHeight="1">
      <c r="B2" s="131" t="s">
        <v>69</v>
      </c>
      <c r="C2" s="131"/>
      <c r="D2" s="131"/>
      <c r="E2" s="131"/>
      <c r="F2" s="131"/>
    </row>
    <row r="4" spans="2:6" ht="13.5" customHeight="1">
      <c r="B4" s="114"/>
      <c r="C4" s="115" t="s">
        <v>70</v>
      </c>
      <c r="D4" s="115" t="s">
        <v>71</v>
      </c>
      <c r="E4" s="115" t="s">
        <v>72</v>
      </c>
      <c r="F4" s="115" t="s">
        <v>73</v>
      </c>
    </row>
    <row r="5" spans="2:6" ht="13.5" customHeight="1">
      <c r="B5" s="114" t="s">
        <v>74</v>
      </c>
      <c r="C5" s="2"/>
      <c r="D5" s="2"/>
      <c r="E5" s="2"/>
      <c r="F5" s="2"/>
    </row>
    <row r="6" spans="2:6" ht="13.5" customHeight="1">
      <c r="B6" s="116" t="s">
        <v>75</v>
      </c>
      <c r="C6" s="117">
        <v>8000000</v>
      </c>
      <c r="D6" s="117">
        <v>700000</v>
      </c>
      <c r="E6" s="117">
        <v>25000000</v>
      </c>
      <c r="F6" s="117">
        <v>1200000</v>
      </c>
    </row>
    <row r="7" spans="2:6" ht="13.5" customHeight="1">
      <c r="B7" s="116" t="s">
        <v>76</v>
      </c>
      <c r="C7" s="117">
        <v>69000000</v>
      </c>
      <c r="D7" s="117">
        <v>25000000</v>
      </c>
      <c r="E7" s="117">
        <v>300000000</v>
      </c>
      <c r="F7" s="117">
        <v>15000000</v>
      </c>
    </row>
    <row r="8" spans="2:6" ht="13.5" customHeight="1">
      <c r="B8" s="1"/>
      <c r="C8" s="2"/>
      <c r="D8" s="2"/>
      <c r="E8" s="2"/>
      <c r="F8" s="2"/>
    </row>
    <row r="9" spans="2:6" ht="13.5" customHeight="1">
      <c r="B9" s="114" t="s">
        <v>77</v>
      </c>
      <c r="C9" s="2"/>
      <c r="D9" s="2"/>
      <c r="E9" s="2"/>
      <c r="F9" s="2"/>
    </row>
    <row r="10" spans="2:6" ht="13.5" customHeight="1">
      <c r="B10" s="118" t="s">
        <v>78</v>
      </c>
      <c r="C10" s="119"/>
      <c r="D10" s="120"/>
      <c r="E10" s="120"/>
      <c r="F10" s="120"/>
    </row>
    <row r="11" spans="2:6" ht="13.5" customHeight="1">
      <c r="B11" s="121" t="s">
        <v>79</v>
      </c>
      <c r="C11" s="122">
        <f>+C7*0.2</f>
        <v>13800000</v>
      </c>
      <c r="D11" s="123">
        <f>+D7*0.2</f>
        <v>5000000</v>
      </c>
      <c r="E11" s="123">
        <f>+E7*0.2</f>
        <v>60000000</v>
      </c>
      <c r="F11" s="123">
        <f>+F7*0.2</f>
        <v>3000000</v>
      </c>
    </row>
    <row r="12" spans="2:6" ht="13.5" customHeight="1">
      <c r="B12" s="124" t="s">
        <v>80</v>
      </c>
      <c r="C12" s="125">
        <f>39021*320</f>
        <v>12486720</v>
      </c>
      <c r="D12" s="126">
        <f aca="true" t="shared" si="0" ref="D12:F13">+C12</f>
        <v>12486720</v>
      </c>
      <c r="E12" s="126">
        <f t="shared" si="0"/>
        <v>12486720</v>
      </c>
      <c r="F12" s="126">
        <f t="shared" si="0"/>
        <v>12486720</v>
      </c>
    </row>
    <row r="13" spans="2:6" ht="13.5" customHeight="1">
      <c r="B13" s="116" t="s">
        <v>81</v>
      </c>
      <c r="C13" s="127">
        <f>39021*14000</f>
        <v>546294000</v>
      </c>
      <c r="D13" s="117">
        <f t="shared" si="0"/>
        <v>546294000</v>
      </c>
      <c r="E13" s="117">
        <f t="shared" si="0"/>
        <v>546294000</v>
      </c>
      <c r="F13" s="117">
        <f t="shared" si="0"/>
        <v>546294000</v>
      </c>
    </row>
    <row r="14" spans="2:6" ht="13.5" customHeight="1">
      <c r="B14" s="128"/>
      <c r="C14" s="2"/>
      <c r="D14" s="2"/>
      <c r="E14" s="2"/>
      <c r="F14" s="2"/>
    </row>
    <row r="15" spans="2:6" ht="13.5" customHeight="1">
      <c r="B15" s="114" t="s">
        <v>82</v>
      </c>
      <c r="C15" s="2"/>
      <c r="D15" s="2"/>
      <c r="E15" s="2"/>
      <c r="F15" s="2"/>
    </row>
    <row r="16" spans="2:6" ht="13.5" customHeight="1">
      <c r="B16" s="116" t="s">
        <v>83</v>
      </c>
      <c r="C16" s="117">
        <f>+C7*0.37-11226341.7</f>
        <v>14303658.3</v>
      </c>
      <c r="D16" s="117">
        <f>+D7*0.15-2189078.1</f>
        <v>1560921.9</v>
      </c>
      <c r="E16" s="117">
        <f>+E7*0.4-13333475.7</f>
        <v>106666524.3</v>
      </c>
      <c r="F16" s="117">
        <f>+F7*0.1-1018448.1</f>
        <v>481551.9</v>
      </c>
    </row>
    <row r="17" spans="2:6" ht="13.5" customHeight="1">
      <c r="B17" s="116" t="s">
        <v>84</v>
      </c>
      <c r="C17" s="117">
        <f>+C6*0.5</f>
        <v>4000000</v>
      </c>
      <c r="D17" s="117">
        <f>+D6*0.5</f>
        <v>350000</v>
      </c>
      <c r="E17" s="117">
        <f>+E12*0.5</f>
        <v>6243360</v>
      </c>
      <c r="F17" s="117">
        <v>481552</v>
      </c>
    </row>
    <row r="18" spans="2:6" ht="13.5" customHeight="1">
      <c r="B18" s="116" t="s">
        <v>85</v>
      </c>
      <c r="C18" s="117">
        <f>+C16-C17</f>
        <v>10303658.3</v>
      </c>
      <c r="D18" s="117">
        <f>+D16-D17</f>
        <v>1210921.9</v>
      </c>
      <c r="E18" s="117">
        <f>+E16-E17</f>
        <v>100423164.3</v>
      </c>
      <c r="F18" s="117">
        <v>0</v>
      </c>
    </row>
    <row r="19" spans="2:6" ht="13.5" customHeight="1">
      <c r="B19" s="116" t="s">
        <v>86</v>
      </c>
      <c r="C19" s="117">
        <v>0</v>
      </c>
      <c r="D19" s="117">
        <v>0</v>
      </c>
      <c r="E19" s="117">
        <v>0</v>
      </c>
      <c r="F19" s="117">
        <f>+F6*0.5-F17</f>
        <v>118448</v>
      </c>
    </row>
    <row r="22" spans="2:3" ht="13.5" customHeight="1">
      <c r="B22" s="157" t="s">
        <v>49</v>
      </c>
      <c r="C22" s="36"/>
    </row>
    <row r="23" spans="2:6" ht="15.75" customHeight="1">
      <c r="B23" s="84" t="s">
        <v>50</v>
      </c>
      <c r="C23" s="100">
        <f>+C6</f>
        <v>8000000</v>
      </c>
      <c r="D23" s="100">
        <f>+D6</f>
        <v>700000</v>
      </c>
      <c r="E23" s="100">
        <f>+E6</f>
        <v>25000000</v>
      </c>
      <c r="F23" s="100">
        <f>+F6</f>
        <v>1200000</v>
      </c>
    </row>
    <row r="24" spans="2:6" ht="15.75" customHeight="1" thickBot="1">
      <c r="B24" s="101" t="s">
        <v>88</v>
      </c>
      <c r="C24" s="102">
        <f>+C16-C18</f>
        <v>4000000</v>
      </c>
      <c r="D24" s="102">
        <f>+D16-D18</f>
        <v>350000</v>
      </c>
      <c r="E24" s="102">
        <f>+E16-E18</f>
        <v>6243360</v>
      </c>
      <c r="F24" s="102">
        <f>+F16-F18-F19</f>
        <v>363103.9</v>
      </c>
    </row>
    <row r="25" spans="2:6" ht="15.75" customHeight="1" thickTop="1">
      <c r="B25" s="103" t="s">
        <v>51</v>
      </c>
      <c r="C25" s="156">
        <f>+C23-C24-C19</f>
        <v>4000000</v>
      </c>
      <c r="D25" s="156">
        <f>+D23-D24-D19</f>
        <v>350000</v>
      </c>
      <c r="E25" s="156">
        <f>+E23-E24-E19</f>
        <v>18756640</v>
      </c>
      <c r="F25" s="156">
        <f>+F23-F24-F19</f>
        <v>718448.1</v>
      </c>
    </row>
  </sheetData>
  <sheetProtection/>
  <mergeCells count="1">
    <mergeCell ref="B2:F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38"/>
  <sheetViews>
    <sheetView zoomScalePageLayoutView="0" workbookViewId="0" topLeftCell="A19">
      <selection activeCell="J10" sqref="J10"/>
    </sheetView>
  </sheetViews>
  <sheetFormatPr defaultColWidth="11.421875" defaultRowHeight="12.75"/>
  <cols>
    <col min="1" max="1" width="11.421875" style="6" customWidth="1"/>
    <col min="2" max="2" width="3.00390625" style="6" customWidth="1"/>
    <col min="3" max="3" width="60.421875" style="24" customWidth="1"/>
    <col min="4" max="4" width="24.28125" style="24" customWidth="1"/>
    <col min="5" max="5" width="14.28125" style="24" customWidth="1"/>
    <col min="6" max="16384" width="11.421875" style="6" customWidth="1"/>
  </cols>
  <sheetData>
    <row r="1" ht="18.75">
      <c r="B1" s="12" t="s">
        <v>19</v>
      </c>
    </row>
    <row r="2" ht="18.75">
      <c r="B2" s="12"/>
    </row>
    <row r="3" spans="2:3" ht="18.75">
      <c r="B3" s="12"/>
      <c r="C3" s="23" t="s">
        <v>57</v>
      </c>
    </row>
    <row r="4" ht="15.75" thickBot="1"/>
    <row r="5" spans="2:5" ht="15">
      <c r="B5" s="8" t="s">
        <v>58</v>
      </c>
      <c r="C5" s="32"/>
      <c r="D5" s="32"/>
      <c r="E5" s="25"/>
    </row>
    <row r="6" spans="2:5" ht="15">
      <c r="B6" s="3" t="s">
        <v>18</v>
      </c>
      <c r="C6" s="33"/>
      <c r="D6" s="33"/>
      <c r="E6" s="26"/>
    </row>
    <row r="7" spans="2:5" ht="6.75" customHeight="1">
      <c r="B7" s="4"/>
      <c r="C7" s="33"/>
      <c r="D7" s="33"/>
      <c r="E7" s="26"/>
    </row>
    <row r="8" spans="1:5" s="9" customFormat="1" ht="66.75" customHeight="1">
      <c r="A8" s="24"/>
      <c r="B8" s="140" t="s">
        <v>55</v>
      </c>
      <c r="C8" s="141"/>
      <c r="D8" s="141"/>
      <c r="E8" s="142"/>
    </row>
    <row r="9" spans="2:5" s="9" customFormat="1" ht="15">
      <c r="B9" s="5"/>
      <c r="C9" s="33"/>
      <c r="D9" s="33"/>
      <c r="E9" s="26"/>
    </row>
    <row r="10" spans="1:5" s="9" customFormat="1" ht="111" customHeight="1" thickBot="1">
      <c r="A10" s="24"/>
      <c r="B10" s="143" t="s">
        <v>56</v>
      </c>
      <c r="C10" s="144"/>
      <c r="D10" s="144"/>
      <c r="E10" s="145"/>
    </row>
    <row r="12" ht="15.75" thickBot="1"/>
    <row r="13" spans="2:5" ht="15">
      <c r="B13" s="13" t="s">
        <v>15</v>
      </c>
      <c r="C13" s="32"/>
      <c r="D13" s="32"/>
      <c r="E13" s="25"/>
    </row>
    <row r="14" spans="2:5" ht="15">
      <c r="B14" s="4"/>
      <c r="C14" s="33"/>
      <c r="D14" s="33"/>
      <c r="E14" s="26"/>
    </row>
    <row r="15" spans="2:5" ht="15">
      <c r="B15" s="14" t="s">
        <v>16</v>
      </c>
      <c r="C15" s="33"/>
      <c r="D15" s="33"/>
      <c r="E15" s="26"/>
    </row>
    <row r="16" spans="2:5" ht="15">
      <c r="B16" s="4"/>
      <c r="C16" s="33"/>
      <c r="D16" s="33"/>
      <c r="E16" s="26"/>
    </row>
    <row r="17" spans="2:5" ht="27" customHeight="1">
      <c r="B17" s="146" t="s">
        <v>17</v>
      </c>
      <c r="C17" s="147"/>
      <c r="D17" s="147"/>
      <c r="E17" s="148"/>
    </row>
    <row r="18" spans="2:5" ht="15.75" thickBot="1">
      <c r="B18" s="15"/>
      <c r="C18" s="34"/>
      <c r="D18" s="34"/>
      <c r="E18" s="27"/>
    </row>
    <row r="22" ht="15.75" thickBot="1"/>
    <row r="23" spans="2:5" ht="15.75" thickBot="1">
      <c r="B23" s="149" t="s">
        <v>22</v>
      </c>
      <c r="C23" s="150"/>
      <c r="D23" s="150"/>
      <c r="E23" s="151"/>
    </row>
    <row r="24" spans="2:5" ht="15">
      <c r="B24" s="16" t="s">
        <v>21</v>
      </c>
      <c r="C24" s="33"/>
      <c r="D24" s="33"/>
      <c r="E24" s="26"/>
    </row>
    <row r="25" spans="2:5" ht="15.75" thickBot="1">
      <c r="B25" s="4"/>
      <c r="C25" s="33"/>
      <c r="D25" s="33"/>
      <c r="E25" s="26"/>
    </row>
    <row r="26" spans="2:5" ht="15.75" thickBot="1">
      <c r="B26" s="152" t="s">
        <v>23</v>
      </c>
      <c r="C26" s="153"/>
      <c r="D26" s="154" t="s">
        <v>24</v>
      </c>
      <c r="E26" s="155"/>
    </row>
    <row r="27" spans="2:5" ht="41.25" customHeight="1" thickBot="1">
      <c r="B27" s="17">
        <v>1</v>
      </c>
      <c r="C27" s="10" t="s">
        <v>25</v>
      </c>
      <c r="D27" s="10" t="s">
        <v>26</v>
      </c>
      <c r="E27" s="28">
        <v>546294000</v>
      </c>
    </row>
    <row r="28" spans="2:5" ht="33.75" customHeight="1" thickBot="1">
      <c r="B28" s="18">
        <v>2</v>
      </c>
      <c r="C28" s="7" t="s">
        <v>27</v>
      </c>
      <c r="D28" s="7" t="s">
        <v>28</v>
      </c>
      <c r="E28" s="29">
        <v>546294000</v>
      </c>
    </row>
    <row r="29" spans="2:5" ht="35.25" customHeight="1" thickBot="1">
      <c r="B29" s="18">
        <v>3</v>
      </c>
      <c r="C29" s="7" t="s">
        <v>29</v>
      </c>
      <c r="D29" s="7" t="s">
        <v>30</v>
      </c>
      <c r="E29" s="29">
        <v>546294000</v>
      </c>
    </row>
    <row r="30" spans="2:5" ht="34.5" customHeight="1" thickBot="1">
      <c r="B30" s="18">
        <v>4</v>
      </c>
      <c r="C30" s="7" t="s">
        <v>31</v>
      </c>
      <c r="D30" s="7" t="s">
        <v>28</v>
      </c>
      <c r="E30" s="29">
        <v>546294000</v>
      </c>
    </row>
    <row r="31" spans="2:5" ht="36" customHeight="1" thickBot="1">
      <c r="B31" s="18">
        <v>5</v>
      </c>
      <c r="C31" s="7" t="s">
        <v>32</v>
      </c>
      <c r="D31" s="7"/>
      <c r="E31" s="19"/>
    </row>
    <row r="32" spans="2:5" ht="36" customHeight="1" thickBot="1">
      <c r="B32" s="132"/>
      <c r="C32" s="134" t="s">
        <v>33</v>
      </c>
      <c r="D32" s="7" t="s">
        <v>34</v>
      </c>
      <c r="E32" s="19" t="s">
        <v>35</v>
      </c>
    </row>
    <row r="33" spans="2:5" ht="33" customHeight="1" thickBot="1">
      <c r="B33" s="133"/>
      <c r="C33" s="135"/>
      <c r="D33" s="7" t="s">
        <v>36</v>
      </c>
      <c r="E33" s="19" t="s">
        <v>37</v>
      </c>
    </row>
    <row r="34" spans="2:5" ht="16.5" customHeight="1" thickBot="1">
      <c r="B34" s="18"/>
      <c r="C34" s="7" t="s">
        <v>38</v>
      </c>
      <c r="D34" s="7" t="s">
        <v>39</v>
      </c>
      <c r="E34" s="19" t="s">
        <v>40</v>
      </c>
    </row>
    <row r="35" spans="2:5" ht="36" customHeight="1" thickBot="1">
      <c r="B35" s="18"/>
      <c r="C35" s="7" t="s">
        <v>41</v>
      </c>
      <c r="D35" s="7" t="s">
        <v>42</v>
      </c>
      <c r="E35" s="19" t="s">
        <v>40</v>
      </c>
    </row>
    <row r="36" spans="2:5" ht="18" customHeight="1">
      <c r="B36" s="136" t="s">
        <v>43</v>
      </c>
      <c r="C36" s="11" t="s">
        <v>44</v>
      </c>
      <c r="D36" s="138" t="s">
        <v>54</v>
      </c>
      <c r="E36" s="30"/>
    </row>
    <row r="37" spans="2:5" ht="79.5" customHeight="1" thickBot="1">
      <c r="B37" s="137"/>
      <c r="C37" s="10" t="s">
        <v>53</v>
      </c>
      <c r="D37" s="139"/>
      <c r="E37" s="31"/>
    </row>
    <row r="38" spans="2:5" ht="93" customHeight="1" thickBot="1">
      <c r="B38" s="20"/>
      <c r="C38" s="21" t="s">
        <v>45</v>
      </c>
      <c r="D38" s="21" t="s">
        <v>46</v>
      </c>
      <c r="E38" s="22">
        <v>12486720</v>
      </c>
    </row>
  </sheetData>
  <sheetProtection/>
  <mergeCells count="10">
    <mergeCell ref="B32:B33"/>
    <mergeCell ref="C32:C33"/>
    <mergeCell ref="B36:B37"/>
    <mergeCell ref="D36:D37"/>
    <mergeCell ref="B8:E8"/>
    <mergeCell ref="B10:E10"/>
    <mergeCell ref="B17:E17"/>
    <mergeCell ref="B23:E23"/>
    <mergeCell ref="B26:C26"/>
    <mergeCell ref="D26:E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P.Universidad Catolica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Auditoría Interna</dc:creator>
  <cp:keywords/>
  <dc:description/>
  <cp:lastModifiedBy>Luis Briones</cp:lastModifiedBy>
  <cp:lastPrinted>2006-10-23T14:09:12Z</cp:lastPrinted>
  <dcterms:created xsi:type="dcterms:W3CDTF">2006-08-29T17:23:03Z</dcterms:created>
  <dcterms:modified xsi:type="dcterms:W3CDTF">2012-08-20T19:32:21Z</dcterms:modified>
  <cp:category/>
  <cp:version/>
  <cp:contentType/>
  <cp:contentStatus/>
</cp:coreProperties>
</file>